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4915" windowHeight="12090"/>
  </bookViews>
  <sheets>
    <sheet name="Calculator" sheetId="2" r:id="rId1"/>
  </sheets>
  <calcPr calcId="125725"/>
</workbook>
</file>

<file path=xl/calcChain.xml><?xml version="1.0" encoding="utf-8"?>
<calcChain xmlns="http://schemas.openxmlformats.org/spreadsheetml/2006/main">
  <c r="K67" i="2"/>
  <c r="I41"/>
  <c r="I16"/>
  <c r="I15" s="1"/>
  <c r="I68" s="1"/>
  <c r="I18" l="1"/>
  <c r="I29" s="1"/>
  <c r="I71"/>
  <c r="I106" s="1"/>
  <c r="I96"/>
  <c r="I104"/>
  <c r="I43" l="1"/>
  <c r="I53"/>
  <c r="I63" l="1"/>
  <c r="I73" s="1"/>
  <c r="I86"/>
  <c r="I87" s="1"/>
  <c r="I89" s="1"/>
  <c r="I100" l="1"/>
  <c r="I90"/>
  <c r="I108" s="1"/>
</calcChain>
</file>

<file path=xl/sharedStrings.xml><?xml version="1.0" encoding="utf-8"?>
<sst xmlns="http://schemas.openxmlformats.org/spreadsheetml/2006/main" count="105" uniqueCount="93">
  <si>
    <t>Gender</t>
  </si>
  <si>
    <t>Male</t>
  </si>
  <si>
    <t>Calculate your calories</t>
  </si>
  <si>
    <t>Age</t>
  </si>
  <si>
    <t>Height</t>
  </si>
  <si>
    <t>Weight</t>
  </si>
  <si>
    <t>Base Metabolic Rate (BMR)</t>
  </si>
  <si>
    <t>Lean mass</t>
  </si>
  <si>
    <t>Body fat %</t>
  </si>
  <si>
    <t>Fat mass</t>
  </si>
  <si>
    <t>Sedentary (little or no exercise): BMR x 1.2</t>
  </si>
  <si>
    <t>Lightly active (easy exercise/sports 1-3 days/week): BMR x 1.375</t>
  </si>
  <si>
    <t>Moderately active (moderate exercise/sports 3-5 days/week): BMR x 1.55</t>
  </si>
  <si>
    <t>Very active (hard exercise/sports 6-7 days a week): BMR x 1.725</t>
  </si>
  <si>
    <t>Extremely active (very hard exercise/sports and physical job): BMR x 1.9</t>
  </si>
  <si>
    <t>Select an "activity multiplier" appropriate to your lifestyle/training</t>
  </si>
  <si>
    <t>Adjust for other factors</t>
  </si>
  <si>
    <t>Optional field to allow for individual adjustments, eg, genetics, etc</t>
  </si>
  <si>
    <t>Activity multipier</t>
  </si>
  <si>
    <t>If weight doesn't change as planned, use this to adjust by +/- 200kCals</t>
  </si>
  <si>
    <t>Target weekly fat loss</t>
  </si>
  <si>
    <t>Loss /week</t>
  </si>
  <si>
    <t>30%&gt;</t>
  </si>
  <si>
    <t>20-30%</t>
  </si>
  <si>
    <t>15-20%</t>
  </si>
  <si>
    <t>12-15%</t>
  </si>
  <si>
    <t>9-12%</t>
  </si>
  <si>
    <t>7-9%</t>
  </si>
  <si>
    <t>&lt;7%</t>
  </si>
  <si>
    <t>1.1kg</t>
  </si>
  <si>
    <t>0.9kg</t>
  </si>
  <si>
    <t>0.45-0.7kg</t>
  </si>
  <si>
    <t>0.45-0.6kg</t>
  </si>
  <si>
    <t>0.35-0.45kg</t>
  </si>
  <si>
    <t xml:space="preserve"> 0.2-0.35kg</t>
  </si>
  <si>
    <t xml:space="preserve"> 0.2kg</t>
  </si>
  <si>
    <t>~2.5 lbs</t>
  </si>
  <si>
    <t>~2 lbs</t>
  </si>
  <si>
    <t>1.25-1.5 lbs</t>
  </si>
  <si>
    <t>1-1.25 lbs</t>
  </si>
  <si>
    <t>0.75-1 lbs</t>
  </si>
  <si>
    <t>0.5-0.75 lbs</t>
  </si>
  <si>
    <t>~0.5lbs</t>
  </si>
  <si>
    <r>
      <t xml:space="preserve">See </t>
    </r>
    <r>
      <rPr>
        <i/>
        <u/>
        <sz val="10"/>
        <color rgb="FF7F7F7F"/>
        <rFont val="Calibri"/>
        <family val="2"/>
        <scheme val="minor"/>
      </rPr>
      <t>http://rippedbody.jp/2013/12/23/nutritional-hierarchy-importance-calories/</t>
    </r>
    <r>
      <rPr>
        <i/>
        <sz val="10"/>
        <color rgb="FF7F7F7F"/>
        <rFont val="Calibri"/>
        <family val="2"/>
        <scheme val="minor"/>
      </rPr>
      <t xml:space="preserve"> for more information</t>
    </r>
  </si>
  <si>
    <t>Select a weekly fat loss target, using the table on the right</t>
  </si>
  <si>
    <t>Target weekly calorie deficit</t>
  </si>
  <si>
    <t>Daily calories</t>
  </si>
  <si>
    <t>Daily calorie intake</t>
  </si>
  <si>
    <t>Working out your macros</t>
  </si>
  <si>
    <t>Daily caloric surplus</t>
  </si>
  <si>
    <t>Adjusting for a cut</t>
  </si>
  <si>
    <t>Adjusting for a slow bulk</t>
  </si>
  <si>
    <t>Select a caloric surplus, based on your training experience</t>
  </si>
  <si>
    <t>Beginner</t>
  </si>
  <si>
    <t>Intermediate</t>
  </si>
  <si>
    <t>Advanced</t>
  </si>
  <si>
    <t>200-300 kCal</t>
  </si>
  <si>
    <t>100-200 kCal</t>
  </si>
  <si>
    <t>&lt; 100 kCal</t>
  </si>
  <si>
    <t>This is your TDEE (Total Daily Energy Expenditure), or your "maintenance" daily calorie intake</t>
  </si>
  <si>
    <t>This is the average calorie intake you'll need to achieve your surplus</t>
  </si>
  <si>
    <t>This is the average calorie intake you'll need to achieve your weekly deficit</t>
  </si>
  <si>
    <t>Enter your best guess if unknown</t>
  </si>
  <si>
    <t>Use BF% to calculate BMR?</t>
  </si>
  <si>
    <t>Yes</t>
  </si>
  <si>
    <t>If BF% is accurate, your BMR is best calculated using the Katch-McArdle formula, otherwise we'll use the Harris-Benedict formula</t>
  </si>
  <si>
    <t>Training goal</t>
  </si>
  <si>
    <t>Cut</t>
  </si>
  <si>
    <t>Carbohydrate</t>
  </si>
  <si>
    <t>Protein</t>
  </si>
  <si>
    <t>Fat</t>
  </si>
  <si>
    <t>Choose your training goal from the dropdown</t>
  </si>
  <si>
    <t>Cycling your calories and macros</t>
  </si>
  <si>
    <t>Number of training days per week</t>
  </si>
  <si>
    <t>This is based on however many calories you have left over after determining protein and fat requirements</t>
  </si>
  <si>
    <t>Calorie split</t>
  </si>
  <si>
    <t>Average daily calories</t>
  </si>
  <si>
    <t>This is what our weekly total must add up to, regardless of split</t>
  </si>
  <si>
    <t>Total weekly calories</t>
  </si>
  <si>
    <t>This is the figure we just calculated in the first section</t>
  </si>
  <si>
    <t>Calculating the macro split</t>
  </si>
  <si>
    <t>Training day macros</t>
  </si>
  <si>
    <t>This is the figure we calculated in the previous section</t>
  </si>
  <si>
    <t>This is the figure we calculated in the first section</t>
  </si>
  <si>
    <t>Typically training days should be lower in fat, and higher in carbs. No less than 60g fat though.</t>
  </si>
  <si>
    <t>Rest day macros</t>
  </si>
  <si>
    <t>Training day calories</t>
  </si>
  <si>
    <t>Rest day calories</t>
  </si>
  <si>
    <t>Depending on your fat intake on training days, the rest day intake will increase/decrease to keep the weekly total constant</t>
  </si>
  <si>
    <t>0.9 - 1.3g fat per kg lean body mass is recommended</t>
  </si>
  <si>
    <t>If this figure ends up impossibly low (or negative!) then you may need to increase your fat on training days</t>
  </si>
  <si>
    <r>
      <t xml:space="preserve">See </t>
    </r>
    <r>
      <rPr>
        <i/>
        <u/>
        <sz val="10"/>
        <color rgb="FF7F7F7F"/>
        <rFont val="Calibri"/>
        <family val="2"/>
        <scheme val="minor"/>
      </rPr>
      <t>http://rippedbody.jp/2014/01/16/nutritional-hierarchy-importance-macros-fibre-alcohol/</t>
    </r>
    <r>
      <rPr>
        <i/>
        <sz val="10"/>
        <color rgb="FF7F7F7F"/>
        <rFont val="Calibri"/>
        <family val="2"/>
        <scheme val="minor"/>
      </rPr>
      <t xml:space="preserve"> for more information</t>
    </r>
  </si>
  <si>
    <r>
      <t xml:space="preserve">This section is optional, and there's a lot of maths behind it. See </t>
    </r>
    <r>
      <rPr>
        <i/>
        <u/>
        <sz val="10"/>
        <color rgb="FF7F7F7F"/>
        <rFont val="Calibri"/>
        <family val="2"/>
        <scheme val="minor"/>
      </rPr>
      <t>http://rippedbody.jp/2014/02/09/nutritional-hierarchy-importance-4-meal-timing-frequency-macro-cycling/</t>
    </r>
    <r>
      <rPr>
        <i/>
        <sz val="10"/>
        <color rgb="FF7F7F7F"/>
        <rFont val="Calibri"/>
        <family val="2"/>
        <scheme val="minor"/>
      </rPr>
      <t xml:space="preserve"> for more information.</t>
    </r>
  </si>
</sst>
</file>

<file path=xl/styles.xml><?xml version="1.0" encoding="utf-8"?>
<styleSheet xmlns="http://schemas.openxmlformats.org/spreadsheetml/2006/main">
  <numFmts count="12">
    <numFmt numFmtId="164" formatCode="##&quot; years&quot;"/>
    <numFmt numFmtId="165" formatCode="###&quot; cm&quot;"/>
    <numFmt numFmtId="166" formatCode="###.0&quot; kg&quot;"/>
    <numFmt numFmtId="167" formatCode="##.0%"/>
    <numFmt numFmtId="168" formatCode="\x\ #.0#"/>
    <numFmt numFmtId="169" formatCode="0\ \k\C\a\l"/>
    <numFmt numFmtId="170" formatCode="###.0#&quot; kg&quot;"/>
    <numFmt numFmtId="171" formatCode="0.0\ &quot;g/kg&quot;"/>
    <numFmt numFmtId="172" formatCode="0\ \g"/>
    <numFmt numFmtId="173" formatCode="##%"/>
    <numFmt numFmtId="174" formatCode="0\ &quot;g&quot;"/>
    <numFmt numFmtId="175" formatCode="#,###\ \k\C\a\l"/>
  </numFmts>
  <fonts count="17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rgb="FF7F7F7F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rgb="FF7F7F7F"/>
      <name val="Calibri"/>
      <family val="2"/>
      <scheme val="minor"/>
    </font>
    <font>
      <i/>
      <u/>
      <sz val="10"/>
      <color rgb="FF7F7F7F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2"/>
      <color theme="1" tint="0.3499862666707357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4" borderId="2" applyNumberFormat="0" applyAlignment="0" applyProtection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0" fontId="4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3" fillId="0" borderId="0" xfId="3" applyAlignment="1">
      <alignment vertical="center"/>
    </xf>
    <xf numFmtId="0" fontId="7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166" fontId="9" fillId="4" borderId="2" xfId="2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3" applyFont="1" applyAlignment="1">
      <alignment horizontal="center" vertical="top"/>
    </xf>
    <xf numFmtId="0" fontId="11" fillId="0" borderId="0" xfId="3" applyFont="1" applyAlignment="1">
      <alignment horizontal="center" vertical="top"/>
    </xf>
    <xf numFmtId="0" fontId="11" fillId="0" borderId="0" xfId="3" applyFont="1" applyAlignment="1">
      <alignment vertical="center"/>
    </xf>
    <xf numFmtId="0" fontId="8" fillId="0" borderId="0" xfId="3" applyFont="1" applyAlignment="1" applyProtection="1">
      <alignment vertical="center"/>
    </xf>
    <xf numFmtId="0" fontId="0" fillId="6" borderId="0" xfId="0" applyFill="1" applyAlignment="1">
      <alignment vertical="center"/>
    </xf>
    <xf numFmtId="0" fontId="13" fillId="7" borderId="0" xfId="0" applyFont="1" applyFill="1" applyAlignment="1">
      <alignment horizontal="left" vertical="center" indent="2"/>
    </xf>
    <xf numFmtId="0" fontId="14" fillId="7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72" fontId="2" fillId="4" borderId="2" xfId="2" quotePrefix="1" applyNumberFormat="1" applyAlignment="1">
      <alignment vertical="center"/>
    </xf>
    <xf numFmtId="0" fontId="15" fillId="6" borderId="0" xfId="0" applyFont="1" applyFill="1" applyAlignment="1">
      <alignment vertical="center"/>
    </xf>
    <xf numFmtId="173" fontId="0" fillId="0" borderId="0" xfId="0" applyNumberFormat="1" applyAlignment="1">
      <alignment vertical="center"/>
    </xf>
    <xf numFmtId="0" fontId="0" fillId="0" borderId="0" xfId="0" quotePrefix="1"/>
    <xf numFmtId="175" fontId="2" fillId="4" borderId="2" xfId="2" quotePrefix="1" applyNumberFormat="1" applyAlignment="1">
      <alignment vertical="center"/>
    </xf>
    <xf numFmtId="0" fontId="0" fillId="5" borderId="0" xfId="0" applyFill="1"/>
    <xf numFmtId="0" fontId="8" fillId="0" borderId="0" xfId="3" applyFont="1" applyAlignment="1" applyProtection="1"/>
    <xf numFmtId="0" fontId="11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0" fillId="8" borderId="0" xfId="0" applyFill="1"/>
    <xf numFmtId="0" fontId="1" fillId="2" borderId="1" xfId="1" applyAlignment="1" applyProtection="1">
      <alignment horizontal="center" vertical="center"/>
      <protection locked="0"/>
    </xf>
    <xf numFmtId="164" fontId="1" fillId="2" borderId="1" xfId="1" applyNumberFormat="1" applyAlignment="1" applyProtection="1">
      <alignment vertical="center"/>
      <protection locked="0"/>
    </xf>
    <xf numFmtId="165" fontId="1" fillId="2" borderId="1" xfId="1" applyNumberFormat="1" applyAlignment="1" applyProtection="1">
      <alignment vertical="center"/>
      <protection locked="0"/>
    </xf>
    <xf numFmtId="166" fontId="1" fillId="2" borderId="1" xfId="1" applyNumberFormat="1" applyAlignment="1" applyProtection="1">
      <alignment vertical="center"/>
      <protection locked="0"/>
    </xf>
    <xf numFmtId="167" fontId="1" fillId="2" borderId="1" xfId="1" applyNumberFormat="1" applyAlignment="1" applyProtection="1">
      <alignment vertical="center"/>
      <protection locked="0"/>
    </xf>
    <xf numFmtId="168" fontId="1" fillId="2" borderId="1" xfId="1" applyNumberFormat="1" applyAlignment="1" applyProtection="1">
      <alignment vertical="center"/>
      <protection locked="0"/>
    </xf>
    <xf numFmtId="169" fontId="1" fillId="2" borderId="1" xfId="1" quotePrefix="1" applyNumberFormat="1" applyAlignment="1" applyProtection="1">
      <alignment vertical="center"/>
      <protection locked="0"/>
    </xf>
    <xf numFmtId="170" fontId="1" fillId="2" borderId="1" xfId="1" applyNumberFormat="1" applyAlignment="1" applyProtection="1">
      <alignment vertical="center"/>
      <protection locked="0"/>
    </xf>
    <xf numFmtId="169" fontId="1" fillId="2" borderId="1" xfId="1" applyNumberFormat="1" applyAlignment="1" applyProtection="1">
      <alignment vertical="center"/>
      <protection locked="0"/>
    </xf>
    <xf numFmtId="171" fontId="1" fillId="2" borderId="1" xfId="1" applyNumberFormat="1" applyAlignment="1" applyProtection="1">
      <alignment vertical="center"/>
      <protection locked="0"/>
    </xf>
    <xf numFmtId="1" fontId="1" fillId="2" borderId="1" xfId="1" applyNumberFormat="1" applyAlignment="1" applyProtection="1">
      <alignment vertical="center"/>
      <protection locked="0"/>
    </xf>
    <xf numFmtId="173" fontId="1" fillId="2" borderId="1" xfId="1" applyNumberFormat="1" applyAlignment="1" applyProtection="1">
      <alignment vertical="center"/>
      <protection locked="0"/>
    </xf>
    <xf numFmtId="174" fontId="1" fillId="2" borderId="1" xfId="1" applyNumberFormat="1" applyAlignment="1" applyProtection="1">
      <alignment vertical="center"/>
      <protection locked="0"/>
    </xf>
  </cellXfs>
  <cellStyles count="4">
    <cellStyle name="Explanatory Text" xfId="3" builtinId="53"/>
    <cellStyle name="Input" xfId="1" builtinId="20"/>
    <cellStyle name="Normal" xfId="0" builtinId="0"/>
    <cellStyle name="Output" xfId="2" builtinId="2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http://www.gymnation.co.nz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</xdr:colOff>
      <xdr:row>1</xdr:row>
      <xdr:rowOff>182775</xdr:rowOff>
    </xdr:from>
    <xdr:to>
      <xdr:col>8</xdr:col>
      <xdr:colOff>666751</xdr:colOff>
      <xdr:row>1</xdr:row>
      <xdr:rowOff>838200</xdr:rowOff>
    </xdr:to>
    <xdr:pic>
      <xdr:nvPicPr>
        <xdr:cNvPr id="1028" name="Picture 4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19201" y="373275"/>
          <a:ext cx="4362450" cy="6554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rippedbody.jp/2013/12/23/nutritional-hierarchy-importance-calories/" TargetMode="External"/><Relationship Id="rId7" Type="http://schemas.openxmlformats.org/officeDocument/2006/relationships/hyperlink" Target="http://rippedbody.jp/2014/02/09/nutritional-hierarchy-importance-4-meal-timing-frequency-macro-cycling/" TargetMode="External"/><Relationship Id="rId2" Type="http://schemas.openxmlformats.org/officeDocument/2006/relationships/hyperlink" Target="http://rippedbody.jp/2013/12/23/nutritional-hierarchy-importance-calories/" TargetMode="External"/><Relationship Id="rId1" Type="http://schemas.openxmlformats.org/officeDocument/2006/relationships/hyperlink" Target="http://rippedbody.jp/2013/12/23/nutritional-hierarchy-importance-calories/" TargetMode="External"/><Relationship Id="rId6" Type="http://schemas.openxmlformats.org/officeDocument/2006/relationships/hyperlink" Target="http://rippedbody.jp/2014/01/16/nutritional-hierarchy-importance-macros-fibre-alcohol/" TargetMode="External"/><Relationship Id="rId5" Type="http://schemas.openxmlformats.org/officeDocument/2006/relationships/hyperlink" Target="http://rippedbody.jp/2013/12/23/nutritional-hierarchy-importance-calories/" TargetMode="External"/><Relationship Id="rId4" Type="http://schemas.openxmlformats.org/officeDocument/2006/relationships/hyperlink" Target="http://rippedbody.jp/2013/12/23/nutritional-hierarchy-importance-calories/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U112"/>
  <sheetViews>
    <sheetView showGridLines="0" tabSelected="1" workbookViewId="0">
      <selection activeCell="I5" sqref="I5"/>
    </sheetView>
  </sheetViews>
  <sheetFormatPr defaultRowHeight="15"/>
  <cols>
    <col min="1" max="3" width="9.140625" style="25"/>
    <col min="4" max="4" width="16.42578125" style="25" customWidth="1"/>
    <col min="5" max="5" width="2.42578125" style="25" customWidth="1"/>
    <col min="6" max="8" width="9.140625" style="25"/>
    <col min="9" max="9" width="13.5703125" style="25" customWidth="1"/>
    <col min="10" max="10" width="2.42578125" style="25" customWidth="1"/>
    <col min="11" max="20" width="9.140625" style="25"/>
    <col min="21" max="21" width="9.140625" style="25" customWidth="1"/>
    <col min="22" max="16384" width="9.140625" style="25"/>
  </cols>
  <sheetData>
    <row r="2" spans="2:21" ht="79.5" customHeight="1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spans="2:21" ht="43.5" customHeight="1">
      <c r="B3" s="3"/>
      <c r="C3" s="2" t="s">
        <v>2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2:21" ht="15.75">
      <c r="B5" s="4"/>
      <c r="C5" s="18" t="s">
        <v>0</v>
      </c>
      <c r="D5" s="4"/>
      <c r="E5" s="4"/>
      <c r="F5" s="4"/>
      <c r="G5" s="4"/>
      <c r="H5" s="4"/>
      <c r="I5" s="30" t="s">
        <v>1</v>
      </c>
      <c r="J5" s="1"/>
      <c r="K5" s="1"/>
      <c r="L5" s="4"/>
      <c r="M5" s="4"/>
      <c r="N5" s="4"/>
      <c r="O5" s="4"/>
      <c r="P5" s="4"/>
      <c r="Q5" s="4"/>
      <c r="R5" s="4"/>
      <c r="S5" s="4"/>
      <c r="T5" s="4"/>
      <c r="U5" s="4"/>
    </row>
    <row r="6" spans="2:21" ht="15.75">
      <c r="B6" s="4"/>
      <c r="C6" s="7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2:21" ht="15.75">
      <c r="B7" s="4"/>
      <c r="C7" s="18" t="s">
        <v>3</v>
      </c>
      <c r="D7" s="4"/>
      <c r="E7" s="4"/>
      <c r="F7" s="4"/>
      <c r="G7" s="4"/>
      <c r="H7" s="4"/>
      <c r="I7" s="31">
        <v>32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2:21" ht="15.75">
      <c r="B8" s="4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2:21" ht="15.75">
      <c r="B9" s="4"/>
      <c r="C9" s="18" t="s">
        <v>4</v>
      </c>
      <c r="D9" s="4"/>
      <c r="E9" s="4"/>
      <c r="F9" s="4"/>
      <c r="G9" s="4"/>
      <c r="H9" s="4"/>
      <c r="I9" s="32">
        <v>183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2:21" ht="15.75">
      <c r="B10" s="4"/>
      <c r="C10" s="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2:21" ht="15.75">
      <c r="B11" s="4"/>
      <c r="C11" s="18" t="s">
        <v>5</v>
      </c>
      <c r="D11" s="4"/>
      <c r="E11" s="4"/>
      <c r="F11" s="4"/>
      <c r="G11" s="4"/>
      <c r="H11" s="4"/>
      <c r="I11" s="33">
        <v>90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2:21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2:21" ht="15.75">
      <c r="B13" s="4"/>
      <c r="C13" s="18" t="s">
        <v>8</v>
      </c>
      <c r="D13" s="4"/>
      <c r="E13" s="4"/>
      <c r="F13" s="4"/>
      <c r="G13" s="4"/>
      <c r="H13" s="4"/>
      <c r="I13" s="34">
        <v>0.11</v>
      </c>
      <c r="J13" s="4"/>
      <c r="K13" s="8" t="s">
        <v>62</v>
      </c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2:21" ht="15.75">
      <c r="B14" s="4"/>
      <c r="C14" s="19" t="s">
        <v>63</v>
      </c>
      <c r="D14" s="4"/>
      <c r="E14" s="4"/>
      <c r="F14" s="4"/>
      <c r="G14" s="4"/>
      <c r="H14" s="4"/>
      <c r="I14" s="30" t="s">
        <v>64</v>
      </c>
      <c r="J14" s="4"/>
      <c r="K14" s="8" t="s">
        <v>65</v>
      </c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2:21" ht="15.75">
      <c r="B15" s="4"/>
      <c r="C15" s="19" t="s">
        <v>7</v>
      </c>
      <c r="D15" s="4"/>
      <c r="E15" s="4"/>
      <c r="F15" s="4"/>
      <c r="G15" s="4"/>
      <c r="H15" s="4"/>
      <c r="I15" s="9">
        <f>IF(ISNUMBER(I13),I11-I16,"")</f>
        <v>80.099999999999994</v>
      </c>
      <c r="J15" s="4"/>
      <c r="K15" s="8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2:21" ht="15.75">
      <c r="B16" s="4"/>
      <c r="C16" s="19" t="s">
        <v>9</v>
      </c>
      <c r="D16" s="4"/>
      <c r="E16" s="4"/>
      <c r="F16" s="4"/>
      <c r="G16" s="4"/>
      <c r="H16" s="4"/>
      <c r="I16" s="9">
        <f>IF(ISNUMBER(I13),I11*I13,"")</f>
        <v>9.9</v>
      </c>
      <c r="J16" s="4"/>
      <c r="K16" s="8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2:21">
      <c r="B17" s="4"/>
      <c r="C17" s="6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2:21" ht="15.75">
      <c r="B18" s="4"/>
      <c r="C18" s="18" t="s">
        <v>6</v>
      </c>
      <c r="D18" s="4"/>
      <c r="E18" s="4"/>
      <c r="F18" s="4"/>
      <c r="G18" s="4"/>
      <c r="H18" s="4"/>
      <c r="I18" s="24">
        <f>IF(AND(I14="Yes",ISNUMBER(I13)), 370 + ((21.6 * I15)), IF(I5="Male", (66+ ( 13.7 *I11 ) + ( 5 *I9 ) - ( 6.8 *I7)), (655+ ( 9.6 *I11)+( 1.8 *I9) - ( 4.7 *I7))))</f>
        <v>2100.16</v>
      </c>
      <c r="J18" s="4"/>
      <c r="K18" s="8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2:21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2:21" ht="15.75">
      <c r="B20" s="4"/>
      <c r="C20" s="18" t="s">
        <v>18</v>
      </c>
      <c r="D20" s="4"/>
      <c r="E20" s="4"/>
      <c r="F20" s="4"/>
      <c r="G20" s="4"/>
      <c r="H20" s="4"/>
      <c r="I20" s="35">
        <v>1.4</v>
      </c>
      <c r="J20" s="4"/>
      <c r="K20" s="8" t="s">
        <v>10</v>
      </c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2:21">
      <c r="B21" s="4"/>
      <c r="C21" s="8" t="s">
        <v>15</v>
      </c>
      <c r="D21" s="4"/>
      <c r="E21" s="4"/>
      <c r="F21" s="4"/>
      <c r="G21" s="4"/>
      <c r="H21" s="4"/>
      <c r="I21" s="4"/>
      <c r="J21" s="4"/>
      <c r="K21" s="8" t="s">
        <v>11</v>
      </c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2:21">
      <c r="B22" s="4"/>
      <c r="C22" s="4"/>
      <c r="D22" s="4"/>
      <c r="E22" s="4"/>
      <c r="F22" s="4"/>
      <c r="G22" s="4"/>
      <c r="H22" s="4"/>
      <c r="I22" s="4"/>
      <c r="J22" s="4"/>
      <c r="K22" s="8" t="s">
        <v>12</v>
      </c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2:21">
      <c r="B23" s="4"/>
      <c r="C23" s="4"/>
      <c r="D23" s="4"/>
      <c r="E23" s="4"/>
      <c r="F23" s="4"/>
      <c r="G23" s="4"/>
      <c r="H23" s="4"/>
      <c r="I23" s="4"/>
      <c r="J23" s="4"/>
      <c r="K23" s="8" t="s">
        <v>13</v>
      </c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2:21">
      <c r="B24" s="4"/>
      <c r="C24" s="4"/>
      <c r="D24" s="4"/>
      <c r="E24" s="4"/>
      <c r="F24" s="4"/>
      <c r="G24" s="4"/>
      <c r="H24" s="4"/>
      <c r="I24" s="4"/>
      <c r="J24" s="4"/>
      <c r="K24" s="8" t="s">
        <v>14</v>
      </c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2:21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2:21" ht="15.75">
      <c r="B26" s="4"/>
      <c r="C26" s="18" t="s">
        <v>16</v>
      </c>
      <c r="D26" s="4"/>
      <c r="E26" s="4"/>
      <c r="F26" s="4"/>
      <c r="G26" s="4"/>
      <c r="H26" s="4"/>
      <c r="I26" s="36"/>
      <c r="J26" s="4"/>
      <c r="K26" s="8" t="s">
        <v>19</v>
      </c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2:21">
      <c r="B27" s="4"/>
      <c r="C27" s="8" t="s">
        <v>17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2:21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2:21" ht="15.75">
      <c r="B29" s="4"/>
      <c r="C29" s="18" t="s">
        <v>47</v>
      </c>
      <c r="D29" s="4"/>
      <c r="E29" s="4"/>
      <c r="F29" s="4"/>
      <c r="G29" s="4"/>
      <c r="H29" s="4"/>
      <c r="I29" s="24">
        <f>(I18*I20)+I26</f>
        <v>2940.2239999999997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2:21">
      <c r="B30" s="4"/>
      <c r="C30" s="8" t="s">
        <v>59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2:21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2:21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2:21" ht="26.25" customHeight="1">
      <c r="B33" s="4"/>
      <c r="C33" s="16" t="s">
        <v>50</v>
      </c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4"/>
    </row>
    <row r="34" spans="2:21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2:21" ht="15.75">
      <c r="B35" s="4"/>
      <c r="C35" s="18" t="s">
        <v>20</v>
      </c>
      <c r="D35" s="4"/>
      <c r="E35" s="4"/>
      <c r="F35" s="4"/>
      <c r="G35" s="4"/>
      <c r="H35" s="4"/>
      <c r="I35" s="37">
        <v>0.45</v>
      </c>
      <c r="J35" s="4"/>
      <c r="K35" s="14" t="s">
        <v>43</v>
      </c>
      <c r="L35" s="14"/>
      <c r="M35" s="14"/>
      <c r="N35" s="14"/>
      <c r="O35" s="14"/>
      <c r="P35" s="14"/>
      <c r="Q35" s="14"/>
      <c r="R35" s="14"/>
      <c r="S35" s="14"/>
      <c r="T35" s="14"/>
      <c r="U35" s="4"/>
    </row>
    <row r="36" spans="2:21">
      <c r="B36" s="4"/>
      <c r="C36" s="8" t="s">
        <v>44</v>
      </c>
      <c r="D36" s="4"/>
      <c r="E36" s="4"/>
      <c r="F36" s="4"/>
      <c r="G36" s="4"/>
      <c r="H36" s="4"/>
      <c r="I36" s="4"/>
      <c r="J36" s="4"/>
      <c r="K36" s="4"/>
      <c r="L36" s="12" t="s">
        <v>8</v>
      </c>
      <c r="M36" s="13"/>
      <c r="N36" s="12" t="s">
        <v>21</v>
      </c>
      <c r="O36" s="13"/>
      <c r="P36" s="12" t="s">
        <v>21</v>
      </c>
      <c r="Q36" s="4"/>
      <c r="R36" s="4"/>
      <c r="S36" s="4"/>
      <c r="T36" s="4"/>
      <c r="U36" s="4"/>
    </row>
    <row r="37" spans="2:21">
      <c r="B37" s="4"/>
      <c r="C37" s="4"/>
      <c r="D37" s="4"/>
      <c r="E37" s="4"/>
      <c r="F37" s="4"/>
      <c r="G37" s="4"/>
      <c r="H37" s="4"/>
      <c r="I37" s="4"/>
      <c r="J37" s="4"/>
      <c r="K37" s="4"/>
      <c r="L37" s="11" t="s">
        <v>22</v>
      </c>
      <c r="M37" s="8"/>
      <c r="N37" s="11" t="s">
        <v>29</v>
      </c>
      <c r="O37" s="8"/>
      <c r="P37" s="11" t="s">
        <v>36</v>
      </c>
      <c r="Q37" s="4"/>
      <c r="R37" s="4"/>
      <c r="S37" s="4"/>
      <c r="T37" s="4"/>
      <c r="U37" s="4"/>
    </row>
    <row r="38" spans="2:21">
      <c r="B38" s="4"/>
      <c r="C38" s="4"/>
      <c r="D38" s="4"/>
      <c r="E38" s="4"/>
      <c r="F38" s="4"/>
      <c r="G38" s="4"/>
      <c r="H38" s="4"/>
      <c r="I38" s="4"/>
      <c r="J38" s="4"/>
      <c r="K38" s="4"/>
      <c r="L38" s="11" t="s">
        <v>23</v>
      </c>
      <c r="M38" s="8"/>
      <c r="N38" s="11" t="s">
        <v>30</v>
      </c>
      <c r="O38" s="8"/>
      <c r="P38" s="11" t="s">
        <v>37</v>
      </c>
      <c r="Q38" s="4"/>
      <c r="R38" s="4"/>
      <c r="S38" s="4"/>
      <c r="T38" s="4"/>
      <c r="U38" s="4"/>
    </row>
    <row r="39" spans="2:21">
      <c r="B39" s="4"/>
      <c r="C39" s="4"/>
      <c r="D39" s="4"/>
      <c r="E39" s="4"/>
      <c r="F39" s="4"/>
      <c r="G39" s="4"/>
      <c r="H39" s="4"/>
      <c r="I39" s="4"/>
      <c r="J39" s="4"/>
      <c r="K39" s="4"/>
      <c r="L39" s="11" t="s">
        <v>24</v>
      </c>
      <c r="M39" s="8"/>
      <c r="N39" s="11" t="s">
        <v>31</v>
      </c>
      <c r="O39" s="8"/>
      <c r="P39" s="11" t="s">
        <v>38</v>
      </c>
      <c r="Q39" s="4"/>
      <c r="R39" s="4"/>
      <c r="S39" s="4"/>
      <c r="T39" s="4"/>
      <c r="U39" s="4"/>
    </row>
    <row r="40" spans="2:21">
      <c r="B40" s="4"/>
      <c r="C40" s="4"/>
      <c r="D40" s="4"/>
      <c r="E40" s="4"/>
      <c r="F40" s="4"/>
      <c r="G40" s="4"/>
      <c r="H40" s="4"/>
      <c r="I40" s="4"/>
      <c r="J40" s="4"/>
      <c r="K40" s="4"/>
      <c r="L40" s="11" t="s">
        <v>25</v>
      </c>
      <c r="M40" s="8"/>
      <c r="N40" s="11" t="s">
        <v>32</v>
      </c>
      <c r="O40" s="8"/>
      <c r="P40" s="11" t="s">
        <v>39</v>
      </c>
      <c r="Q40" s="4"/>
      <c r="R40" s="4"/>
      <c r="S40" s="4"/>
      <c r="T40" s="4"/>
      <c r="U40" s="4"/>
    </row>
    <row r="41" spans="2:21" ht="15.75">
      <c r="B41" s="4"/>
      <c r="C41" s="18" t="s">
        <v>45</v>
      </c>
      <c r="D41" s="4"/>
      <c r="E41" s="4"/>
      <c r="F41" s="4"/>
      <c r="G41" s="4"/>
      <c r="H41" s="4"/>
      <c r="I41" s="24">
        <f>I35/0.45*3500</f>
        <v>3500</v>
      </c>
      <c r="J41" s="4"/>
      <c r="K41" s="4"/>
      <c r="L41" s="11" t="s">
        <v>26</v>
      </c>
      <c r="M41" s="8"/>
      <c r="N41" s="11" t="s">
        <v>33</v>
      </c>
      <c r="O41" s="8"/>
      <c r="P41" s="11" t="s">
        <v>40</v>
      </c>
      <c r="Q41" s="4"/>
      <c r="R41" s="4"/>
      <c r="S41" s="4"/>
      <c r="T41" s="4"/>
      <c r="U41" s="4"/>
    </row>
    <row r="42" spans="2:21">
      <c r="B42" s="4"/>
      <c r="C42" s="8"/>
      <c r="D42" s="4"/>
      <c r="E42" s="4"/>
      <c r="F42" s="4"/>
      <c r="G42" s="4"/>
      <c r="H42" s="4"/>
      <c r="I42" s="4"/>
      <c r="J42" s="4"/>
      <c r="K42" s="4"/>
      <c r="L42" s="11" t="s">
        <v>27</v>
      </c>
      <c r="M42" s="8"/>
      <c r="N42" s="11" t="s">
        <v>34</v>
      </c>
      <c r="O42" s="8"/>
      <c r="P42" s="11" t="s">
        <v>41</v>
      </c>
      <c r="Q42" s="4"/>
      <c r="R42" s="4"/>
      <c r="S42" s="4"/>
      <c r="T42" s="4"/>
      <c r="U42" s="4"/>
    </row>
    <row r="43" spans="2:21" ht="15.75">
      <c r="B43" s="4"/>
      <c r="C43" s="18" t="s">
        <v>47</v>
      </c>
      <c r="D43" s="4"/>
      <c r="E43" s="4"/>
      <c r="F43" s="4"/>
      <c r="G43" s="4"/>
      <c r="H43" s="4"/>
      <c r="I43" s="24">
        <f>I29-(I41/7)</f>
        <v>2440.2239999999997</v>
      </c>
      <c r="J43" s="4"/>
      <c r="K43" s="4"/>
      <c r="L43" s="11" t="s">
        <v>28</v>
      </c>
      <c r="M43" s="8"/>
      <c r="N43" s="11" t="s">
        <v>35</v>
      </c>
      <c r="O43" s="8"/>
      <c r="P43" s="11" t="s">
        <v>42</v>
      </c>
      <c r="Q43" s="4"/>
      <c r="R43" s="4"/>
      <c r="S43" s="4"/>
      <c r="T43" s="4"/>
      <c r="U43" s="4"/>
    </row>
    <row r="44" spans="2:21">
      <c r="B44" s="4"/>
      <c r="C44" s="8" t="s">
        <v>61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2:21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2:21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2:21" ht="26.25" customHeight="1">
      <c r="B47" s="4"/>
      <c r="C47" s="16" t="s">
        <v>51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4"/>
    </row>
    <row r="48" spans="2:21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2:21" ht="15.75">
      <c r="B49" s="4"/>
      <c r="C49" s="18" t="s">
        <v>49</v>
      </c>
      <c r="D49" s="4"/>
      <c r="E49" s="4"/>
      <c r="F49" s="4"/>
      <c r="G49" s="4"/>
      <c r="H49" s="4"/>
      <c r="I49" s="38">
        <v>200</v>
      </c>
      <c r="J49" s="4"/>
      <c r="K49" s="14" t="s">
        <v>43</v>
      </c>
      <c r="L49" s="14"/>
      <c r="M49" s="14"/>
      <c r="N49" s="14"/>
      <c r="O49" s="14"/>
      <c r="P49" s="10"/>
      <c r="Q49" s="10"/>
      <c r="R49" s="10"/>
      <c r="S49" s="10"/>
      <c r="T49" s="10"/>
      <c r="U49" s="10"/>
    </row>
    <row r="50" spans="2:21">
      <c r="B50" s="4"/>
      <c r="C50" s="8" t="s">
        <v>52</v>
      </c>
      <c r="D50" s="4"/>
      <c r="E50" s="4"/>
      <c r="F50" s="4"/>
      <c r="G50" s="4"/>
      <c r="H50" s="4"/>
      <c r="I50" s="4"/>
      <c r="J50" s="4"/>
      <c r="K50" s="4"/>
      <c r="L50" s="12" t="s">
        <v>53</v>
      </c>
      <c r="M50" s="27"/>
      <c r="N50" s="12" t="s">
        <v>54</v>
      </c>
      <c r="O50" s="27"/>
      <c r="P50" s="12" t="s">
        <v>55</v>
      </c>
      <c r="Q50" s="4"/>
      <c r="R50" s="4"/>
      <c r="S50" s="4"/>
      <c r="T50" s="4"/>
      <c r="U50" s="4"/>
    </row>
    <row r="51" spans="2:21">
      <c r="B51" s="4"/>
      <c r="C51" s="4"/>
      <c r="D51" s="4"/>
      <c r="E51" s="4"/>
      <c r="F51" s="4"/>
      <c r="G51" s="4"/>
      <c r="H51" s="4"/>
      <c r="I51" s="4"/>
      <c r="J51" s="4"/>
      <c r="K51" s="4"/>
      <c r="L51" s="11" t="s">
        <v>56</v>
      </c>
      <c r="M51" s="28"/>
      <c r="N51" s="11" t="s">
        <v>57</v>
      </c>
      <c r="O51" s="28"/>
      <c r="P51" s="11" t="s">
        <v>58</v>
      </c>
      <c r="Q51" s="4"/>
      <c r="R51" s="4"/>
      <c r="S51" s="4"/>
      <c r="T51" s="4"/>
      <c r="U51" s="4"/>
    </row>
    <row r="52" spans="2:21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2:21" ht="15.75">
      <c r="B53" s="4"/>
      <c r="C53" s="18" t="s">
        <v>47</v>
      </c>
      <c r="D53" s="4"/>
      <c r="E53" s="4"/>
      <c r="F53" s="4"/>
      <c r="G53" s="4"/>
      <c r="H53" s="4"/>
      <c r="I53" s="24">
        <f>I29+I49</f>
        <v>3140.2239999999997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2:21">
      <c r="B54" s="4"/>
      <c r="C54" s="8" t="s">
        <v>60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2:21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2:21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2:21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2:21" ht="43.5" customHeight="1">
      <c r="B58" s="3"/>
      <c r="C58" s="2" t="s">
        <v>48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2:21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2:21" ht="15.75">
      <c r="B60" s="4"/>
      <c r="C60" s="18" t="s">
        <v>66</v>
      </c>
      <c r="D60" s="4"/>
      <c r="E60" s="4"/>
      <c r="F60" s="4"/>
      <c r="G60" s="4"/>
      <c r="H60" s="4"/>
      <c r="I60" s="30" t="s">
        <v>67</v>
      </c>
      <c r="J60" s="4"/>
      <c r="K60" s="14" t="s">
        <v>91</v>
      </c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2:21">
      <c r="B61" s="4"/>
      <c r="C61" s="8" t="s">
        <v>71</v>
      </c>
      <c r="D61" s="4"/>
      <c r="E61" s="4"/>
      <c r="F61" s="4"/>
      <c r="G61" s="4"/>
      <c r="H61" s="4"/>
      <c r="I61" s="4"/>
      <c r="J61" s="4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</row>
    <row r="62" spans="2:21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2:21" ht="15.75">
      <c r="B63" s="4"/>
      <c r="C63" s="18" t="s">
        <v>46</v>
      </c>
      <c r="D63" s="4"/>
      <c r="E63" s="4"/>
      <c r="F63" s="4"/>
      <c r="G63" s="4"/>
      <c r="H63" s="4"/>
      <c r="I63" s="24">
        <f>IF(I60="Cut", I43, IF(I60="Slow bulk", I53, I29))</f>
        <v>2440.2239999999997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2:21">
      <c r="B64" s="4"/>
      <c r="C64" s="8" t="s">
        <v>79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2:21">
      <c r="B65" s="4"/>
      <c r="C65" s="8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2:21">
      <c r="B66" s="4"/>
      <c r="C66" s="4"/>
      <c r="D66" s="4"/>
      <c r="E66" s="15"/>
      <c r="F66" s="15"/>
      <c r="G66" s="15"/>
      <c r="H66" s="15"/>
      <c r="I66" s="15"/>
      <c r="J66" s="15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2:21" ht="15.75">
      <c r="B67" s="4"/>
      <c r="C67" s="4"/>
      <c r="D67" s="4"/>
      <c r="E67" s="15"/>
      <c r="F67" s="21" t="s">
        <v>69</v>
      </c>
      <c r="G67" s="15"/>
      <c r="H67" s="15"/>
      <c r="I67" s="39">
        <v>3.1</v>
      </c>
      <c r="J67" s="15"/>
      <c r="K67" s="8" t="str">
        <f>IF(I60="Cut", "While cutting, 2.3 - 3.1g protein per kg lean body mass is recommended", IF(I60="Slow bulk",  "While bulking, 1.6 - 2.2g protein per kg lean body mass is recommended", "For maintenance, around 2.3g protein per kg lean body mass is recommended"))</f>
        <v>While cutting, 2.3 - 3.1g protein per kg lean body mass is recommended</v>
      </c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2:21">
      <c r="B68" s="4"/>
      <c r="C68" s="4"/>
      <c r="D68" s="4"/>
      <c r="E68" s="15"/>
      <c r="F68" s="15"/>
      <c r="G68" s="15"/>
      <c r="H68" s="15"/>
      <c r="I68" s="20">
        <f>I67*I15</f>
        <v>248.31</v>
      </c>
      <c r="J68" s="15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2:21">
      <c r="B69" s="4"/>
      <c r="C69" s="4"/>
      <c r="D69" s="4"/>
      <c r="E69" s="15"/>
      <c r="F69" s="15"/>
      <c r="G69" s="15"/>
      <c r="H69" s="15"/>
      <c r="I69" s="15"/>
      <c r="J69" s="15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2:21" ht="15.75">
      <c r="B70" s="4"/>
      <c r="C70" s="4"/>
      <c r="D70" s="4"/>
      <c r="E70" s="15"/>
      <c r="F70" s="21" t="s">
        <v>70</v>
      </c>
      <c r="G70" s="15"/>
      <c r="H70" s="15"/>
      <c r="I70" s="39">
        <v>0.9</v>
      </c>
      <c r="J70" s="15"/>
      <c r="K70" s="8" t="s">
        <v>89</v>
      </c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2:21">
      <c r="B71" s="4"/>
      <c r="C71" s="4"/>
      <c r="D71" s="4"/>
      <c r="E71" s="15"/>
      <c r="F71" s="15"/>
      <c r="G71" s="15"/>
      <c r="H71" s="15"/>
      <c r="I71" s="20">
        <f>I70*I15</f>
        <v>72.09</v>
      </c>
      <c r="J71" s="15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2:21">
      <c r="B72" s="4"/>
      <c r="C72" s="4"/>
      <c r="D72" s="4"/>
      <c r="E72" s="15"/>
      <c r="F72" s="15"/>
      <c r="G72" s="15"/>
      <c r="H72" s="15"/>
      <c r="I72" s="15"/>
      <c r="J72" s="15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2:21" ht="15.75">
      <c r="B73" s="4"/>
      <c r="C73" s="4"/>
      <c r="D73" s="4"/>
      <c r="E73" s="15"/>
      <c r="F73" s="21" t="s">
        <v>68</v>
      </c>
      <c r="G73" s="15"/>
      <c r="H73" s="15"/>
      <c r="I73" s="20">
        <f>(I63-(I68*4)-(I71*9))/4</f>
        <v>199.54349999999991</v>
      </c>
      <c r="J73" s="15"/>
      <c r="K73" s="8" t="s">
        <v>74</v>
      </c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2:21">
      <c r="B74" s="4"/>
      <c r="C74" s="4"/>
      <c r="D74" s="4"/>
      <c r="E74" s="15"/>
      <c r="F74" s="15"/>
      <c r="G74" s="15"/>
      <c r="H74" s="15"/>
      <c r="I74" s="15"/>
      <c r="J74" s="15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2:21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2:21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2:21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2:21" ht="43.5" customHeight="1">
      <c r="B78" s="3"/>
      <c r="C78" s="2" t="s">
        <v>72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2:21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2:21">
      <c r="B80" s="4"/>
      <c r="C80" s="26" t="s">
        <v>92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4"/>
      <c r="U80" s="4"/>
    </row>
    <row r="81" spans="2:21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2:21" ht="15.75">
      <c r="B82" s="4"/>
      <c r="C82" s="18" t="s">
        <v>73</v>
      </c>
      <c r="D82" s="4"/>
      <c r="E82" s="4"/>
      <c r="F82" s="4"/>
      <c r="G82" s="4"/>
      <c r="H82" s="4"/>
      <c r="I82" s="40">
        <v>4</v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2:21">
      <c r="B83" s="4"/>
      <c r="C83" s="8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2:21" ht="15.75">
      <c r="B84" s="4"/>
      <c r="C84" s="18" t="s">
        <v>75</v>
      </c>
      <c r="D84" s="4"/>
      <c r="E84" s="4"/>
      <c r="F84" s="4"/>
      <c r="G84" s="4"/>
      <c r="H84" s="4"/>
      <c r="I84" s="41">
        <v>0.3</v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2:21">
      <c r="B85" s="4"/>
      <c r="C85" s="8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 spans="2:21" ht="15.75">
      <c r="B86" s="4"/>
      <c r="C86" s="18" t="s">
        <v>76</v>
      </c>
      <c r="D86" s="4"/>
      <c r="E86" s="4"/>
      <c r="F86" s="4"/>
      <c r="G86" s="4"/>
      <c r="H86" s="23"/>
      <c r="I86" s="24">
        <f>IF(I60="Cut", I43, IF(I60="Slow bulk", I53, I29))</f>
        <v>2440.2239999999997</v>
      </c>
      <c r="J86" s="4"/>
      <c r="K86" s="8" t="s">
        <v>83</v>
      </c>
      <c r="L86" s="4"/>
      <c r="M86" s="4"/>
      <c r="N86" s="4"/>
      <c r="O86" s="4"/>
      <c r="P86" s="4"/>
      <c r="Q86" s="4"/>
      <c r="R86" s="4"/>
      <c r="S86" s="4"/>
      <c r="T86" s="4"/>
      <c r="U86" s="4"/>
    </row>
    <row r="87" spans="2:21" ht="15.75">
      <c r="B87" s="4"/>
      <c r="C87" s="18" t="s">
        <v>78</v>
      </c>
      <c r="D87" s="4"/>
      <c r="E87" s="4"/>
      <c r="F87" s="4"/>
      <c r="G87" s="4"/>
      <c r="H87" s="4"/>
      <c r="I87" s="24">
        <f>I86*7</f>
        <v>17081.567999999999</v>
      </c>
      <c r="J87" s="4"/>
      <c r="K87" s="8" t="s">
        <v>77</v>
      </c>
      <c r="L87" s="4"/>
      <c r="M87" s="4"/>
      <c r="N87" s="4"/>
      <c r="O87" s="4"/>
      <c r="P87" s="4"/>
      <c r="Q87" s="4"/>
      <c r="R87" s="4"/>
      <c r="S87" s="4"/>
      <c r="T87" s="4"/>
      <c r="U87" s="4"/>
    </row>
    <row r="88" spans="2:21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2:21" ht="15.75">
      <c r="B89" s="4"/>
      <c r="C89" s="18" t="s">
        <v>86</v>
      </c>
      <c r="D89" s="4"/>
      <c r="E89" s="4"/>
      <c r="F89" s="4"/>
      <c r="G89" s="4"/>
      <c r="H89" s="4"/>
      <c r="I89" s="24">
        <f>I87/(I82+(7-I82)*(1-I84))</f>
        <v>2800.2570491803281</v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 spans="2:21" ht="15.75">
      <c r="B90" s="4"/>
      <c r="C90" s="18" t="s">
        <v>87</v>
      </c>
      <c r="D90" s="4"/>
      <c r="E90" s="4"/>
      <c r="F90" s="4"/>
      <c r="G90" s="4"/>
      <c r="H90" s="4"/>
      <c r="I90" s="24">
        <f>(1-I84)*I89</f>
        <v>1960.1799344262295</v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spans="2:21">
      <c r="B91" s="4"/>
      <c r="C91" s="4"/>
      <c r="D91" s="4"/>
      <c r="E91" s="4"/>
      <c r="F91" s="4"/>
      <c r="G91" s="4"/>
      <c r="H91" s="4"/>
      <c r="I91" s="22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spans="2:21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2:21" ht="26.25" customHeight="1">
      <c r="B93" s="4"/>
      <c r="C93" s="16" t="s">
        <v>80</v>
      </c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4"/>
    </row>
    <row r="94" spans="2:21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spans="2:21" ht="15.75">
      <c r="B95" s="4"/>
      <c r="C95" s="18" t="s">
        <v>81</v>
      </c>
      <c r="D95" s="4"/>
      <c r="E95" s="15"/>
      <c r="F95" s="15"/>
      <c r="G95" s="15"/>
      <c r="H95" s="15"/>
      <c r="I95" s="15"/>
      <c r="J95" s="15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2:21" ht="15.75">
      <c r="B96" s="4"/>
      <c r="C96" s="4"/>
      <c r="D96" s="4"/>
      <c r="E96" s="15"/>
      <c r="F96" s="21" t="s">
        <v>69</v>
      </c>
      <c r="G96" s="15"/>
      <c r="H96" s="15"/>
      <c r="I96" s="20">
        <f>I68</f>
        <v>248.31</v>
      </c>
      <c r="J96" s="15"/>
      <c r="K96" s="8" t="s">
        <v>82</v>
      </c>
      <c r="L96" s="4"/>
      <c r="M96" s="4"/>
      <c r="N96" s="4"/>
      <c r="O96" s="4"/>
      <c r="P96" s="4"/>
      <c r="Q96" s="4"/>
      <c r="R96" s="4"/>
      <c r="S96" s="4"/>
      <c r="T96" s="4"/>
      <c r="U96" s="4"/>
    </row>
    <row r="97" spans="2:21">
      <c r="B97" s="4"/>
      <c r="C97" s="4"/>
      <c r="D97" s="4"/>
      <c r="E97" s="15"/>
      <c r="F97" s="15"/>
      <c r="G97" s="15"/>
      <c r="H97" s="15"/>
      <c r="I97" s="15"/>
      <c r="J97" s="15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spans="2:21" ht="15.75">
      <c r="B98" s="4"/>
      <c r="C98" s="4"/>
      <c r="D98" s="4"/>
      <c r="E98" s="15"/>
      <c r="F98" s="21" t="s">
        <v>70</v>
      </c>
      <c r="G98" s="15"/>
      <c r="H98" s="15"/>
      <c r="I98" s="42">
        <v>70</v>
      </c>
      <c r="J98" s="15"/>
      <c r="K98" s="8" t="s">
        <v>84</v>
      </c>
      <c r="L98" s="4"/>
      <c r="M98" s="4"/>
      <c r="N98" s="4"/>
      <c r="O98" s="4"/>
      <c r="P98" s="4"/>
      <c r="Q98" s="4"/>
      <c r="R98" s="4"/>
      <c r="S98" s="4"/>
      <c r="T98" s="4"/>
      <c r="U98" s="4"/>
    </row>
    <row r="99" spans="2:21">
      <c r="B99" s="4"/>
      <c r="C99" s="4"/>
      <c r="D99" s="4"/>
      <c r="E99" s="15"/>
      <c r="F99" s="15"/>
      <c r="G99" s="15"/>
      <c r="H99" s="15"/>
      <c r="I99" s="15"/>
      <c r="J99" s="15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2:21" ht="15.75">
      <c r="B100" s="4"/>
      <c r="C100" s="4"/>
      <c r="D100" s="4"/>
      <c r="E100" s="15"/>
      <c r="F100" s="21" t="s">
        <v>68</v>
      </c>
      <c r="G100" s="15"/>
      <c r="H100" s="15"/>
      <c r="I100" s="20">
        <f>(I89-(I96*4)-(I98*9))/4</f>
        <v>294.25426229508201</v>
      </c>
      <c r="J100" s="15"/>
      <c r="K100" s="8" t="s">
        <v>74</v>
      </c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 spans="2:21">
      <c r="B101" s="4"/>
      <c r="C101" s="4"/>
      <c r="D101" s="4"/>
      <c r="E101" s="15"/>
      <c r="F101" s="15"/>
      <c r="G101" s="15"/>
      <c r="H101" s="15"/>
      <c r="I101" s="15"/>
      <c r="J101" s="15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spans="2:21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spans="2:21" ht="15.75">
      <c r="B103" s="4"/>
      <c r="C103" s="18" t="s">
        <v>85</v>
      </c>
      <c r="D103" s="4"/>
      <c r="E103" s="15"/>
      <c r="F103" s="15"/>
      <c r="G103" s="15"/>
      <c r="H103" s="15"/>
      <c r="I103" s="15"/>
      <c r="J103" s="15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spans="2:21" ht="15.75">
      <c r="B104" s="4"/>
      <c r="C104" s="4"/>
      <c r="D104" s="4"/>
      <c r="E104" s="15"/>
      <c r="F104" s="21" t="s">
        <v>69</v>
      </c>
      <c r="G104" s="15"/>
      <c r="H104" s="15"/>
      <c r="I104" s="20">
        <f>I68</f>
        <v>248.31</v>
      </c>
      <c r="J104" s="15"/>
      <c r="K104" s="8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 spans="2:21">
      <c r="B105" s="4"/>
      <c r="C105" s="4"/>
      <c r="D105" s="4"/>
      <c r="E105" s="15"/>
      <c r="F105" s="15"/>
      <c r="G105" s="15"/>
      <c r="H105" s="15"/>
      <c r="I105" s="15"/>
      <c r="J105" s="15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spans="2:21" ht="15.75">
      <c r="B106" s="4"/>
      <c r="C106" s="4"/>
      <c r="D106" s="4"/>
      <c r="E106" s="15"/>
      <c r="F106" s="21" t="s">
        <v>70</v>
      </c>
      <c r="G106" s="15"/>
      <c r="H106" s="15"/>
      <c r="I106" s="20">
        <f>((I71*7)-(I98*I82))/(7-I82)</f>
        <v>74.876666666666665</v>
      </c>
      <c r="J106" s="15"/>
      <c r="K106" s="8" t="s">
        <v>88</v>
      </c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 spans="2:21">
      <c r="B107" s="4"/>
      <c r="C107" s="4"/>
      <c r="D107" s="4"/>
      <c r="E107" s="15"/>
      <c r="F107" s="15"/>
      <c r="G107" s="15"/>
      <c r="H107" s="15"/>
      <c r="I107" s="15"/>
      <c r="J107" s="15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spans="2:21" ht="15.75">
      <c r="B108" s="4"/>
      <c r="C108" s="4"/>
      <c r="D108" s="4"/>
      <c r="E108" s="15"/>
      <c r="F108" s="21" t="s">
        <v>68</v>
      </c>
      <c r="G108" s="15"/>
      <c r="H108" s="15"/>
      <c r="I108" s="20">
        <f>(I90-(I104*4)-(I106*9))/4</f>
        <v>73.262483606557367</v>
      </c>
      <c r="J108" s="15"/>
      <c r="K108" s="8" t="s">
        <v>90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 spans="2:21">
      <c r="B109" s="4"/>
      <c r="C109" s="4"/>
      <c r="D109" s="4"/>
      <c r="E109" s="15"/>
      <c r="F109" s="15"/>
      <c r="G109" s="15"/>
      <c r="H109" s="15"/>
      <c r="I109" s="15"/>
      <c r="J109" s="15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 spans="2:21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 spans="2:21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spans="2:21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</sheetData>
  <sheetProtection password="DE73" sheet="1" objects="1" scenarios="1"/>
  <dataValidations count="3">
    <dataValidation type="list" allowBlank="1" showInputMessage="1" showErrorMessage="1" sqref="I60">
      <formula1>"Cut,Maintain,Slow bulk"</formula1>
    </dataValidation>
    <dataValidation type="list" allowBlank="1" showInputMessage="1" showErrorMessage="1" sqref="I5">
      <formula1>"Male,Female"</formula1>
    </dataValidation>
    <dataValidation type="list" allowBlank="1" showInputMessage="1" showErrorMessage="1" sqref="I14">
      <formula1>"Yes,No"</formula1>
    </dataValidation>
  </dataValidations>
  <hyperlinks>
    <hyperlink ref="K35" r:id="rId1"/>
    <hyperlink ref="K35:S35" r:id="rId2" display="See http://rippedbody.jp/2013/12/23/nutritional-hierarchy-importance-calories/ for more information"/>
    <hyperlink ref="K49" r:id="rId3"/>
    <hyperlink ref="K49:O49" r:id="rId4" display="See http://rippedbody.jp/2013/12/23/nutritional-hierarchy-importance-calories/ for more information"/>
    <hyperlink ref="K60" r:id="rId5" display="See http://rippedbody.jp/2013/12/23/nutritional-hierarchy-importance-calories/ for more information"/>
    <hyperlink ref="K60:U60" r:id="rId6" display="See http://rippedbody.jp/2014/01/16/nutritional-hierarchy-importance-macros-fibre-alcohol/ for more information"/>
    <hyperlink ref="C80:S80" r:id="rId7" display="There's a lot of maths behind this section. See http://rippedbody.jp/2014/02/09/nutritional-hierarchy-importance-4-meal-timing-frequency-macro-cycling/ for more information"/>
  </hyperlinks>
  <pageMargins left="0.7" right="0.7" top="0.75" bottom="0.75" header="0.3" footer="0.3"/>
  <pageSetup paperSize="9" orientation="portrait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>Mass Media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Gymnation</dc:creator>
  <cp:lastModifiedBy>Andrew Davidson</cp:lastModifiedBy>
  <dcterms:created xsi:type="dcterms:W3CDTF">2014-09-13T03:28:38Z</dcterms:created>
  <dcterms:modified xsi:type="dcterms:W3CDTF">2015-08-17T12:42:15Z</dcterms:modified>
</cp:coreProperties>
</file>